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125" i="11"/>
  <c r="F49"/>
  <c r="E50"/>
  <c r="D50"/>
  <c r="E49"/>
  <c r="D49"/>
  <c r="G49" s="1"/>
  <c r="F43"/>
  <c r="E44"/>
  <c r="D44"/>
  <c r="E43"/>
  <c r="D43"/>
  <c r="F41"/>
  <c r="D42"/>
  <c r="D41"/>
  <c r="F39"/>
  <c r="E40"/>
  <c r="D40"/>
  <c r="E39"/>
  <c r="D39"/>
  <c r="F51"/>
  <c r="G47"/>
  <c r="G45"/>
  <c r="G43"/>
  <c r="G41"/>
  <c r="G39"/>
  <c r="D114"/>
  <c r="F61"/>
  <c r="F59"/>
  <c r="D115"/>
  <c r="F112"/>
  <c r="E51"/>
  <c r="D51"/>
  <c r="B50"/>
  <c r="B49"/>
  <c r="B48"/>
  <c r="B47"/>
  <c r="B46"/>
  <c r="B45"/>
  <c r="B44"/>
  <c r="B43"/>
  <c r="B42"/>
  <c r="B41"/>
  <c r="B40"/>
  <c r="B39"/>
  <c r="D7"/>
  <c r="C6" s="1"/>
  <c r="G51" l="1"/>
  <c r="F60"/>
  <c r="F57"/>
  <c r="F58"/>
  <c r="F62" l="1"/>
  <c r="F122" s="1"/>
</calcChain>
</file>

<file path=xl/sharedStrings.xml><?xml version="1.0" encoding="utf-8"?>
<sst xmlns="http://schemas.openxmlformats.org/spreadsheetml/2006/main" count="228" uniqueCount="173">
  <si>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</si>
  <si>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</si>
  <si>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</si>
  <si>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</si>
  <si>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</si>
  <si>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</si>
  <si>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</si>
  <si>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</si>
  <si>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</si>
  <si>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</si>
  <si>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</si>
  <si>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</si>
  <si>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</si>
  <si>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</si>
  <si>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</si>
  <si>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</si>
  <si>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</si>
  <si>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</si>
  <si>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</si>
  <si>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</si>
  <si>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</si>
  <si>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</si>
  <si>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</si>
  <si>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</si>
  <si>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</si>
  <si>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</si>
  <si>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</si>
  <si>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</si>
  <si>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</si>
  <si>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</si>
  <si>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</si>
  <si>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</si>
  <si>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</si>
  <si>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</si>
  <si>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</si>
  <si>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</si>
  <si>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</si>
  <si>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</si>
  <si>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</si>
  <si>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</si>
  <si>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</si>
  <si>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</si>
  <si>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</si>
  <si>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</si>
  <si>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</si>
  <si>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</si>
  <si>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</si>
  <si>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</si>
  <si>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</si>
  <si>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</si>
  <si>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</si>
  <si>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</si>
  <si>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</si>
  <si>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</si>
  <si>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</si>
  <si>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</si>
  <si>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</si>
  <si>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</si>
  <si>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</si>
  <si>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</si>
  <si>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</si>
  <si>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</si>
  <si>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</si>
  <si>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</si>
  <si>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</si>
  <si>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</si>
  <si>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многоквартирным домом № 47 по улице Котовского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</si>
  <si>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</si>
  <si>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</si>
  <si>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</si>
  <si>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</si>
  <si>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</si>
  <si>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</si>
  <si>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</si>
  <si>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</si>
  <si>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</si>
  <si>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</si>
  <si>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</si>
  <si>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</si>
  <si>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</si>
  <si>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</si>
  <si>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</si>
  <si>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</si>
  <si>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общедомовый прибор учета горячего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</si>
  <si>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</si>
  <si>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</si>
  <si>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</si>
  <si>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</si>
  <si>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</si>
  <si>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</si>
  <si>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Горячее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</si>
  <si>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</si>
  <si>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</si>
  <si>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</si>
  <si>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01.02.2010г.</t>
  </si>
  <si>
    <t>213 от 17.09.2009г.</t>
  </si>
  <si>
    <t>01.03.2010г.</t>
  </si>
  <si>
    <t>01.10.2009г.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</si>
  <si>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</si>
  <si>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</si>
  <si>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Горячее водоснабжение (вода) 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</si>
  <si>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Горячее водоснабжение (тепло) 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</si>
  <si>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</si>
  <si>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вывоз мусора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</si>
  <si>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</si>
  <si>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</si>
  <si>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</si>
  <si>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</si>
  <si>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</si>
  <si>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кв.10 корп.1 ремонт стояка канализации</t>
  </si>
  <si>
    <t>Январь</t>
  </si>
  <si>
    <t>кв.65 корп.1 прочистка врезки ХВ на кухне</t>
  </si>
  <si>
    <t>корп.1 ремонт щитов этажных</t>
  </si>
  <si>
    <t>Расчистка снега во дворе</t>
  </si>
  <si>
    <t>Февраль</t>
  </si>
  <si>
    <t xml:space="preserve">Отогрев ревизии, прочистка и ремонт лежака канализации в подвале </t>
  </si>
  <si>
    <t>Прочистка стояка и лежака канализации, ремонт лежака канализации в подвале</t>
  </si>
  <si>
    <t>кв.8 корп.1 ремонт стояка ХВ</t>
  </si>
  <si>
    <t>Заделка оконных проемов</t>
  </si>
  <si>
    <t>Март</t>
  </si>
  <si>
    <t>кв.24 корп.1 замена шарового крана на стояке ХВ</t>
  </si>
  <si>
    <t>кв.15 корп.1 ремонт врезки ХВ</t>
  </si>
  <si>
    <t>Ремонт освещения площадок в подъездах</t>
  </si>
  <si>
    <t>корп. 1 герметизация температурного шва</t>
  </si>
  <si>
    <t>Апрель</t>
  </si>
  <si>
    <t>Ремонт щита этажного корп.1</t>
  </si>
  <si>
    <t>Ремонт освещения над подъездами корп.1,2</t>
  </si>
  <si>
    <t>Изготовление ключа к подвалу и помещению узлов учета, техническое обслуживание узла учета</t>
  </si>
  <si>
    <t>Замена стояка ГВС корп.2</t>
  </si>
  <si>
    <t>Май</t>
  </si>
  <si>
    <t>к.в49 корп.2 прочистка и ремонт стояка канализации</t>
  </si>
  <si>
    <t>Ремонт освещения на улице</t>
  </si>
  <si>
    <t>Ремонт температурного шва</t>
  </si>
  <si>
    <t>корп.1 ремонт стояка ГВС в подвале</t>
  </si>
  <si>
    <t>Июнь</t>
  </si>
  <si>
    <t>корп.2 ремонт силовой сборки, ремонт освещения</t>
  </si>
  <si>
    <t>корп.1 смена стекол в подъезде</t>
  </si>
  <si>
    <t>Июль</t>
  </si>
  <si>
    <t>корп.2 замена ливневой канализации в подвале</t>
  </si>
  <si>
    <t>корп.2 ремонт щита этажного</t>
  </si>
  <si>
    <t>корп.2 ремонт освещения площадок</t>
  </si>
  <si>
    <t>корп.2 смена стекол в подъезде</t>
  </si>
  <si>
    <t>Сентябрь</t>
  </si>
  <si>
    <t>Заполнение системы отопления</t>
  </si>
  <si>
    <t>корп.2 кв.21 ремонт стояка канализации</t>
  </si>
  <si>
    <t>корп.1 установка таблички с номеров дома</t>
  </si>
  <si>
    <t>корп.2 установка таблички с номером дома</t>
  </si>
  <si>
    <t>Ремонт и остекление окон в подъезде корп.2</t>
  </si>
  <si>
    <t>Октябрь</t>
  </si>
  <si>
    <t>корп. 1 заполнение системы отопления, наладка циркуляции</t>
  </si>
  <si>
    <t>корп.1,2 наладка системы отопления</t>
  </si>
  <si>
    <t>корп. 2 заполнение системы отопления, наладка циркуляции</t>
  </si>
  <si>
    <t>корп.1 кв.41 замена участка стояка отопления</t>
  </si>
  <si>
    <t>Ремонт освещения в подвале, ремонт освещения площадок</t>
  </si>
  <si>
    <t>Снятие комплекта термометров на поверку</t>
  </si>
  <si>
    <t>Поверка комплекта термометров</t>
  </si>
  <si>
    <t>Снятие комплекта термометров ГВС на поверку</t>
  </si>
  <si>
    <t>Поверка комплекта термометров ГВС</t>
  </si>
  <si>
    <t>Установка комплекта термометров</t>
  </si>
  <si>
    <t>Ноябрь</t>
  </si>
  <si>
    <t>Установка комплекта термометров ГВС</t>
  </si>
  <si>
    <t>Ремонт освещения площадок  корп.2</t>
  </si>
  <si>
    <t>Декабрь</t>
  </si>
  <si>
    <t>кв.47 корп.1 прочистка вент.канала в ванной и кухне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</si>
  <si>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</si>
  <si>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</si>
  <si>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</si>
  <si>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</si>
  <si>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</si>
  <si>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</si>
  <si>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по дому на 01.03.2016г перед</t>
  </si>
  <si>
    <t>ООО "Жилищное хозяйство"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</si>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</sst>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5"/>
  <sheetViews>
    <sheetView tabSelected="1" topLeftCell="A40" workbookViewId="0">
      <selection activeCell="G47" sqref="G47:G48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4" t="s">
        <v>0</v>
      </c>
      <c r="B1" s="34"/>
      <c r="C1" s="34"/>
      <c r="D1" s="34"/>
      <c r="E1" s="34"/>
      <c r="F1" s="34"/>
      <c r="G1" s="34"/>
    </row>
    <row r="2" spans="1:8">
      <c r="A2" s="34" t="s">
        <v>5</v>
      </c>
      <c r="B2" s="34"/>
      <c r="C2" s="34"/>
      <c r="D2" s="34"/>
      <c r="E2" s="34"/>
      <c r="F2" s="34"/>
      <c r="G2" s="34"/>
    </row>
    <row r="3" spans="1:8">
      <c r="A3" s="34" t="s">
        <v>66</v>
      </c>
      <c r="B3" s="34"/>
      <c r="C3" s="34"/>
      <c r="D3" s="34"/>
      <c r="E3" s="34"/>
      <c r="F3" s="34"/>
      <c r="G3" s="34"/>
    </row>
    <row r="4" spans="1:8">
      <c r="A4" s="34" t="s">
        <v>108</v>
      </c>
      <c r="B4" s="34"/>
      <c r="C4" s="34"/>
      <c r="D4" s="34"/>
      <c r="E4" s="34"/>
      <c r="F4" s="34"/>
      <c r="G4" s="34"/>
      <c r="H4" s="11">
        <v>12</v>
      </c>
    </row>
    <row r="5" spans="1:8" ht="11.25" customHeight="1"/>
    <row r="6" spans="1:8">
      <c r="A6" s="1" t="s">
        <v>6</v>
      </c>
      <c r="C6" s="3">
        <f>D7+D8</f>
        <v>7311.6</v>
      </c>
      <c r="D6" s="1" t="s">
        <v>2</v>
      </c>
    </row>
    <row r="7" spans="1:8">
      <c r="A7" s="1" t="s">
        <v>67</v>
      </c>
      <c r="B7" s="1" t="s">
        <v>68</v>
      </c>
      <c r="C7" s="3"/>
      <c r="D7" s="1">
        <f>3901.9+3409.7</f>
        <v>7311.6</v>
      </c>
      <c r="E7" s="1" t="s">
        <v>2</v>
      </c>
    </row>
    <row r="8" spans="1:8">
      <c r="B8" s="1" t="s">
        <v>69</v>
      </c>
      <c r="C8" s="3"/>
      <c r="D8" s="1">
        <v>0</v>
      </c>
      <c r="E8" s="1" t="s">
        <v>2</v>
      </c>
    </row>
    <row r="9" spans="1:8">
      <c r="A9" s="1" t="s">
        <v>70</v>
      </c>
      <c r="C9" s="1">
        <v>5</v>
      </c>
    </row>
    <row r="10" spans="1:8">
      <c r="A10" s="1" t="s">
        <v>71</v>
      </c>
      <c r="C10" s="1">
        <v>13</v>
      </c>
    </row>
    <row r="11" spans="1:8">
      <c r="A11" s="1" t="s">
        <v>72</v>
      </c>
      <c r="C11" s="1">
        <v>173</v>
      </c>
    </row>
    <row r="12" spans="1:8">
      <c r="A12" s="1" t="s">
        <v>73</v>
      </c>
      <c r="E12" s="1">
        <v>2639.1</v>
      </c>
      <c r="F12" s="1" t="s">
        <v>2</v>
      </c>
    </row>
    <row r="13" spans="1:8">
      <c r="A13" s="1" t="s">
        <v>74</v>
      </c>
      <c r="B13" s="1">
        <v>3272</v>
      </c>
      <c r="C13" s="1" t="s">
        <v>2</v>
      </c>
    </row>
    <row r="14" spans="1:8">
      <c r="A14" s="1" t="s">
        <v>75</v>
      </c>
      <c r="B14" s="1">
        <v>3272</v>
      </c>
      <c r="C14" s="1" t="s">
        <v>2</v>
      </c>
    </row>
    <row r="15" spans="1:8">
      <c r="A15" s="1" t="s">
        <v>76</v>
      </c>
      <c r="D15" s="1">
        <v>6000</v>
      </c>
      <c r="E15" s="1" t="s">
        <v>2</v>
      </c>
    </row>
    <row r="17" spans="1:6">
      <c r="A17" s="1" t="s">
        <v>77</v>
      </c>
    </row>
    <row r="18" spans="1:6">
      <c r="A18" s="48" t="s">
        <v>78</v>
      </c>
      <c r="B18" s="48"/>
      <c r="C18" s="48"/>
      <c r="D18" s="48"/>
      <c r="E18" s="48" t="s">
        <v>79</v>
      </c>
      <c r="F18" s="48"/>
    </row>
    <row r="19" spans="1:6">
      <c r="A19" s="49" t="s">
        <v>80</v>
      </c>
      <c r="B19" s="49"/>
      <c r="C19" s="49"/>
      <c r="D19" s="49"/>
      <c r="E19" s="48" t="s">
        <v>97</v>
      </c>
      <c r="F19" s="48"/>
    </row>
    <row r="20" spans="1:6">
      <c r="A20" s="49" t="s">
        <v>81</v>
      </c>
      <c r="B20" s="49"/>
      <c r="C20" s="49"/>
      <c r="D20" s="49"/>
      <c r="E20" s="48" t="s">
        <v>96</v>
      </c>
      <c r="F20" s="48"/>
    </row>
    <row r="21" spans="1:6">
      <c r="A21" s="49" t="s">
        <v>82</v>
      </c>
      <c r="B21" s="49"/>
      <c r="C21" s="49"/>
      <c r="D21" s="49"/>
      <c r="E21" s="48" t="s">
        <v>94</v>
      </c>
      <c r="F21" s="48"/>
    </row>
    <row r="22" spans="1:6">
      <c r="A22" s="49" t="s">
        <v>83</v>
      </c>
      <c r="B22" s="49"/>
      <c r="C22" s="49"/>
      <c r="D22" s="49"/>
      <c r="E22" s="48" t="s">
        <v>97</v>
      </c>
      <c r="F22" s="48"/>
    </row>
    <row r="24" spans="1:6">
      <c r="A24" s="1" t="s">
        <v>84</v>
      </c>
    </row>
    <row r="25" spans="1:6" ht="31.5" customHeight="1">
      <c r="A25" s="50" t="s">
        <v>85</v>
      </c>
      <c r="B25" s="50"/>
      <c r="C25" s="50" t="s">
        <v>86</v>
      </c>
      <c r="D25" s="50"/>
      <c r="E25" s="50" t="s">
        <v>87</v>
      </c>
      <c r="F25" s="50"/>
    </row>
    <row r="26" spans="1:6">
      <c r="A26" s="13" t="s">
        <v>88</v>
      </c>
      <c r="B26" s="13"/>
      <c r="C26" s="48">
        <v>170</v>
      </c>
      <c r="D26" s="48"/>
      <c r="E26" s="48">
        <v>172</v>
      </c>
      <c r="F26" s="48"/>
    </row>
    <row r="27" spans="1:6">
      <c r="A27" s="13" t="s">
        <v>89</v>
      </c>
      <c r="B27" s="13"/>
      <c r="C27" s="48">
        <v>259</v>
      </c>
      <c r="D27" s="48"/>
      <c r="E27" s="48">
        <v>257</v>
      </c>
      <c r="F27" s="48"/>
    </row>
    <row r="28" spans="1:6">
      <c r="A28" s="13" t="s">
        <v>90</v>
      </c>
      <c r="B28" s="13"/>
      <c r="C28" s="48">
        <v>232</v>
      </c>
      <c r="D28" s="48"/>
      <c r="E28" s="48">
        <v>240</v>
      </c>
      <c r="F28" s="48"/>
    </row>
    <row r="30" spans="1:6">
      <c r="A30" s="1" t="s">
        <v>91</v>
      </c>
      <c r="C30" s="1" t="s">
        <v>95</v>
      </c>
    </row>
    <row r="32" spans="1:6">
      <c r="A32" s="1" t="s">
        <v>92</v>
      </c>
    </row>
    <row r="33" spans="1:10">
      <c r="B33" s="1" t="s">
        <v>164</v>
      </c>
      <c r="D33" s="1">
        <v>13.07</v>
      </c>
      <c r="E33" s="1" t="s">
        <v>93</v>
      </c>
    </row>
    <row r="34" spans="1:10">
      <c r="B34" s="1" t="s">
        <v>103</v>
      </c>
      <c r="D34" s="1">
        <v>2.95</v>
      </c>
      <c r="E34" s="1" t="s">
        <v>93</v>
      </c>
    </row>
    <row r="35" spans="1:10">
      <c r="B35" s="1" t="s">
        <v>165</v>
      </c>
      <c r="D35" s="1">
        <v>14.13</v>
      </c>
      <c r="E35" s="1" t="s">
        <v>93</v>
      </c>
    </row>
    <row r="36" spans="1:10">
      <c r="B36" s="1" t="s">
        <v>103</v>
      </c>
      <c r="D36" s="1">
        <v>3.04</v>
      </c>
      <c r="E36" s="1" t="s">
        <v>93</v>
      </c>
    </row>
    <row r="37" spans="1:10" ht="23.25" customHeight="1">
      <c r="A37" s="1" t="s">
        <v>1</v>
      </c>
    </row>
    <row r="38" spans="1:10" ht="98.25" customHeight="1">
      <c r="A38" s="14" t="s">
        <v>3</v>
      </c>
      <c r="B38" s="28" t="s">
        <v>166</v>
      </c>
      <c r="C38" s="28" t="s">
        <v>167</v>
      </c>
      <c r="D38" s="14" t="s">
        <v>98</v>
      </c>
      <c r="E38" s="15" t="s">
        <v>4</v>
      </c>
      <c r="F38" s="29" t="s">
        <v>168</v>
      </c>
      <c r="G38" s="29" t="s">
        <v>169</v>
      </c>
      <c r="H38" s="2"/>
      <c r="I38" s="2"/>
      <c r="J38" s="2"/>
    </row>
    <row r="39" spans="1:10">
      <c r="A39" s="51" t="s">
        <v>34</v>
      </c>
      <c r="B39" s="5">
        <f>D39/C39</f>
        <v>125148.89576547232</v>
      </c>
      <c r="C39" s="6">
        <v>3.07</v>
      </c>
      <c r="D39" s="6">
        <f>212563.26+171643.85</f>
        <v>384207.11</v>
      </c>
      <c r="E39" s="6">
        <f>874-178.06</f>
        <v>695.94</v>
      </c>
      <c r="F39" s="53">
        <f>422971.23+346851.76</f>
        <v>769822.99</v>
      </c>
      <c r="G39" s="54">
        <f>D39+D40+E39+E40-F39</f>
        <v>21829.019999999902</v>
      </c>
    </row>
    <row r="40" spans="1:10">
      <c r="A40" s="52"/>
      <c r="B40" s="5">
        <f>D40/C40</f>
        <v>121855.6</v>
      </c>
      <c r="C40" s="6">
        <v>3.35</v>
      </c>
      <c r="D40" s="6">
        <f>221449.47+186766.79</f>
        <v>408216.26</v>
      </c>
      <c r="E40" s="6">
        <f>-314.9-1152.4</f>
        <v>-1467.3000000000002</v>
      </c>
      <c r="F40" s="53"/>
      <c r="G40" s="55"/>
    </row>
    <row r="41" spans="1:10">
      <c r="A41" s="51" t="s">
        <v>35</v>
      </c>
      <c r="B41" s="5">
        <f t="shared" ref="B41:B50" si="0">D41/C41</f>
        <v>504.00206624665657</v>
      </c>
      <c r="C41" s="6">
        <v>1577.74</v>
      </c>
      <c r="D41" s="6">
        <f>425560.44+369623.78</f>
        <v>795184.22</v>
      </c>
      <c r="E41" s="6"/>
      <c r="F41" s="53">
        <f>783275.08+656332.16</f>
        <v>1439607.24</v>
      </c>
      <c r="G41" s="54">
        <f t="shared" ref="G41" si="1">D41+D42+E41+E42-F41</f>
        <v>59488.579999999842</v>
      </c>
    </row>
    <row r="42" spans="1:10">
      <c r="A42" s="52"/>
      <c r="B42" s="5">
        <f t="shared" si="0"/>
        <v>400.85397174307957</v>
      </c>
      <c r="C42" s="6">
        <v>1756.03</v>
      </c>
      <c r="D42" s="6">
        <f>378338.13+325573.47</f>
        <v>703911.6</v>
      </c>
      <c r="E42" s="6"/>
      <c r="F42" s="53"/>
      <c r="G42" s="55"/>
    </row>
    <row r="43" spans="1:10" ht="16.5" customHeight="1">
      <c r="A43" s="51" t="s">
        <v>99</v>
      </c>
      <c r="B43" s="5">
        <f t="shared" si="0"/>
        <v>4883.6945244956769</v>
      </c>
      <c r="C43" s="6">
        <v>17.350000000000001</v>
      </c>
      <c r="D43" s="6">
        <f>42619.63+42112.47</f>
        <v>84732.1</v>
      </c>
      <c r="E43" s="6">
        <f>-215.34-115.36</f>
        <v>-330.7</v>
      </c>
      <c r="F43" s="53">
        <f>88649.89+87460.14</f>
        <v>176110.03</v>
      </c>
      <c r="G43" s="54">
        <f t="shared" ref="G43" si="2">D43+D44+E43+E44-F43</f>
        <v>2381.3499999999767</v>
      </c>
    </row>
    <row r="44" spans="1:10">
      <c r="A44" s="52"/>
      <c r="B44" s="5">
        <f t="shared" si="0"/>
        <v>4873.3471717695902</v>
      </c>
      <c r="C44" s="6">
        <v>19.27</v>
      </c>
      <c r="D44" s="6">
        <f>48106.52+45802.88</f>
        <v>93909.4</v>
      </c>
      <c r="E44" s="6">
        <f>-128.31+308.89</f>
        <v>180.57999999999998</v>
      </c>
      <c r="F44" s="53"/>
      <c r="G44" s="55"/>
    </row>
    <row r="45" spans="1:10" ht="16.5" customHeight="1">
      <c r="A45" s="56" t="s">
        <v>100</v>
      </c>
      <c r="B45" s="5">
        <f t="shared" si="0"/>
        <v>4272.9579250720462</v>
      </c>
      <c r="C45" s="6">
        <v>17.350000000000001</v>
      </c>
      <c r="D45" s="6">
        <v>74135.820000000007</v>
      </c>
      <c r="E45" s="6">
        <v>131.36000000000001</v>
      </c>
      <c r="F45" s="53">
        <v>148957.88</v>
      </c>
      <c r="G45" s="54">
        <f t="shared" ref="G45" si="3">D45+D46+E45+E46-F45</f>
        <v>11125.729999999981</v>
      </c>
    </row>
    <row r="46" spans="1:10">
      <c r="A46" s="57"/>
      <c r="B46" s="5">
        <f t="shared" si="0"/>
        <v>4628.9491437467568</v>
      </c>
      <c r="C46" s="6">
        <v>19.27</v>
      </c>
      <c r="D46" s="6">
        <v>89199.85</v>
      </c>
      <c r="E46" s="6">
        <v>-3383.42</v>
      </c>
      <c r="F46" s="53"/>
      <c r="G46" s="55"/>
    </row>
    <row r="47" spans="1:10" ht="15.75" customHeight="1">
      <c r="A47" s="56" t="s">
        <v>101</v>
      </c>
      <c r="B47" s="5">
        <f t="shared" si="0"/>
        <v>337.11174211213512</v>
      </c>
      <c r="C47" s="6">
        <v>1577.74</v>
      </c>
      <c r="D47" s="6">
        <v>531874.68000000005</v>
      </c>
      <c r="E47" s="6">
        <v>-6239.56</v>
      </c>
      <c r="F47" s="53">
        <v>999508.16</v>
      </c>
      <c r="G47" s="54">
        <f t="shared" ref="G47" si="4">D47+D48+E47+E48-F47</f>
        <v>59559.309999999707</v>
      </c>
    </row>
    <row r="48" spans="1:10">
      <c r="A48" s="57"/>
      <c r="B48" s="5">
        <f t="shared" si="0"/>
        <v>315.37627489279794</v>
      </c>
      <c r="C48" s="6">
        <v>1756.03</v>
      </c>
      <c r="D48" s="6">
        <v>553810.19999999995</v>
      </c>
      <c r="E48" s="6">
        <v>-20377.849999999999</v>
      </c>
      <c r="F48" s="53"/>
      <c r="G48" s="55"/>
    </row>
    <row r="49" spans="1:7" ht="16.5" customHeight="1">
      <c r="A49" s="51" t="s">
        <v>102</v>
      </c>
      <c r="B49" s="5">
        <f t="shared" si="0"/>
        <v>8268.54347826087</v>
      </c>
      <c r="C49" s="6">
        <v>26.68</v>
      </c>
      <c r="D49" s="6">
        <f>116533.26+104071.48</f>
        <v>220604.74</v>
      </c>
      <c r="E49" s="6">
        <f>-471.17-2195.46</f>
        <v>-2666.63</v>
      </c>
      <c r="F49" s="53">
        <f>238736.21+209420</f>
        <v>448156.20999999996</v>
      </c>
      <c r="G49" s="54">
        <f t="shared" ref="G49" si="5">D49+D50+E49+E50-F49</f>
        <v>10754.620000000054</v>
      </c>
    </row>
    <row r="50" spans="1:7">
      <c r="A50" s="52"/>
      <c r="B50" s="5">
        <f t="shared" si="0"/>
        <v>8481.9580098800288</v>
      </c>
      <c r="C50" s="6">
        <v>28.34</v>
      </c>
      <c r="D50" s="6">
        <f>129630.17+110748.52</f>
        <v>240378.69</v>
      </c>
      <c r="E50" s="6">
        <f>2542.85-1948.82</f>
        <v>594.03</v>
      </c>
      <c r="F50" s="53"/>
      <c r="G50" s="55"/>
    </row>
    <row r="51" spans="1:7">
      <c r="A51" s="4" t="s">
        <v>63</v>
      </c>
      <c r="B51" s="5"/>
      <c r="C51" s="6"/>
      <c r="D51" s="6">
        <f>SUM(D39:D50)</f>
        <v>4180164.6700000004</v>
      </c>
      <c r="E51" s="6">
        <f>SUM(E39:E50)</f>
        <v>-32863.549999999996</v>
      </c>
      <c r="F51" s="6">
        <f>SUM(F39:F50)</f>
        <v>3982162.51</v>
      </c>
      <c r="G51" s="6">
        <f>SUM(G39:G50)</f>
        <v>165138.60999999946</v>
      </c>
    </row>
    <row r="52" spans="1:7" ht="6" customHeight="1"/>
    <row r="54" spans="1:7">
      <c r="A54" s="1" t="s">
        <v>7</v>
      </c>
    </row>
    <row r="56" spans="1:7" ht="64.5" customHeight="1">
      <c r="A56" s="9" t="s">
        <v>8</v>
      </c>
      <c r="B56" s="35" t="s">
        <v>9</v>
      </c>
      <c r="C56" s="36"/>
      <c r="D56" s="35" t="s">
        <v>10</v>
      </c>
      <c r="E56" s="36"/>
      <c r="F56" s="35" t="s">
        <v>11</v>
      </c>
      <c r="G56" s="36"/>
    </row>
    <row r="57" spans="1:7" ht="40.5" customHeight="1">
      <c r="A57" s="9">
        <v>1</v>
      </c>
      <c r="B57" s="37" t="s">
        <v>106</v>
      </c>
      <c r="C57" s="37"/>
      <c r="D57" s="38" t="s">
        <v>12</v>
      </c>
      <c r="E57" s="38"/>
      <c r="F57" s="39">
        <f>0.58*H4*C6</f>
        <v>50888.735999999997</v>
      </c>
      <c r="G57" s="39"/>
    </row>
    <row r="58" spans="1:7" ht="31.5" customHeight="1">
      <c r="A58" s="9">
        <v>2</v>
      </c>
      <c r="B58" s="37" t="s">
        <v>13</v>
      </c>
      <c r="C58" s="37"/>
      <c r="D58" s="38" t="s">
        <v>12</v>
      </c>
      <c r="E58" s="38"/>
      <c r="F58" s="39">
        <f>1.82*H4*C6</f>
        <v>159685.34400000001</v>
      </c>
      <c r="G58" s="39"/>
    </row>
    <row r="59" spans="1:7">
      <c r="A59" s="12">
        <v>3</v>
      </c>
      <c r="B59" s="37" t="s">
        <v>14</v>
      </c>
      <c r="C59" s="37"/>
      <c r="D59" s="38" t="s">
        <v>15</v>
      </c>
      <c r="E59" s="38"/>
      <c r="F59" s="39">
        <f>0.17*H4*C6</f>
        <v>14915.664000000001</v>
      </c>
      <c r="G59" s="39"/>
    </row>
    <row r="60" spans="1:7" ht="59.25" customHeight="1">
      <c r="A60" s="12">
        <v>4</v>
      </c>
      <c r="B60" s="37" t="s">
        <v>16</v>
      </c>
      <c r="C60" s="37"/>
      <c r="D60" s="35" t="s">
        <v>107</v>
      </c>
      <c r="E60" s="36"/>
      <c r="F60" s="39">
        <f>0.84*H4*C6</f>
        <v>73700.928</v>
      </c>
      <c r="G60" s="39"/>
    </row>
    <row r="61" spans="1:7" ht="60.75" customHeight="1">
      <c r="A61" s="12">
        <v>5</v>
      </c>
      <c r="B61" s="37" t="s">
        <v>17</v>
      </c>
      <c r="C61" s="37"/>
      <c r="D61" s="38" t="s">
        <v>18</v>
      </c>
      <c r="E61" s="38"/>
      <c r="F61" s="39">
        <f>1.37*H4*C6</f>
        <v>120202.70400000001</v>
      </c>
      <c r="G61" s="39"/>
    </row>
    <row r="62" spans="1:7" ht="31.5" customHeight="1">
      <c r="A62" s="9"/>
      <c r="B62" s="37" t="s">
        <v>19</v>
      </c>
      <c r="C62" s="37"/>
      <c r="D62" s="38"/>
      <c r="E62" s="38"/>
      <c r="F62" s="39">
        <f>SUM(F57:G61)</f>
        <v>419393.37600000005</v>
      </c>
      <c r="G62" s="39"/>
    </row>
    <row r="64" spans="1:7">
      <c r="A64" s="1" t="s">
        <v>20</v>
      </c>
    </row>
    <row r="66" spans="1:7" ht="52.5" customHeight="1">
      <c r="A66" s="9" t="s">
        <v>8</v>
      </c>
      <c r="B66" s="38" t="s">
        <v>21</v>
      </c>
      <c r="C66" s="38"/>
      <c r="D66" s="35" t="s">
        <v>22</v>
      </c>
      <c r="E66" s="36"/>
      <c r="F66" s="35" t="s">
        <v>23</v>
      </c>
      <c r="G66" s="36"/>
    </row>
    <row r="67" spans="1:7" ht="30.75" customHeight="1">
      <c r="A67" s="9">
        <v>1</v>
      </c>
      <c r="B67" s="32" t="s">
        <v>109</v>
      </c>
      <c r="C67" s="32"/>
      <c r="D67" s="33" t="s">
        <v>110</v>
      </c>
      <c r="E67" s="33"/>
      <c r="F67" s="30">
        <v>1528.58</v>
      </c>
      <c r="G67" s="31"/>
    </row>
    <row r="68" spans="1:7" ht="30.75" customHeight="1">
      <c r="A68" s="9">
        <v>2</v>
      </c>
      <c r="B68" s="32" t="s">
        <v>111</v>
      </c>
      <c r="C68" s="32"/>
      <c r="D68" s="33" t="s">
        <v>110</v>
      </c>
      <c r="E68" s="33"/>
      <c r="F68" s="30">
        <v>3432.97</v>
      </c>
      <c r="G68" s="31"/>
    </row>
    <row r="69" spans="1:7" ht="30.75" customHeight="1">
      <c r="A69" s="16">
        <v>3</v>
      </c>
      <c r="B69" s="32" t="s">
        <v>112</v>
      </c>
      <c r="C69" s="32"/>
      <c r="D69" s="33" t="s">
        <v>110</v>
      </c>
      <c r="E69" s="33"/>
      <c r="F69" s="30">
        <v>3613.45</v>
      </c>
      <c r="G69" s="31"/>
    </row>
    <row r="70" spans="1:7">
      <c r="A70" s="16">
        <v>4</v>
      </c>
      <c r="B70" s="32" t="s">
        <v>113</v>
      </c>
      <c r="C70" s="32"/>
      <c r="D70" s="33" t="s">
        <v>110</v>
      </c>
      <c r="E70" s="33"/>
      <c r="F70" s="30">
        <v>1081.6400000000001</v>
      </c>
      <c r="G70" s="31"/>
    </row>
    <row r="71" spans="1:7" ht="66" customHeight="1">
      <c r="A71" s="16">
        <v>5</v>
      </c>
      <c r="B71" s="32" t="s">
        <v>115</v>
      </c>
      <c r="C71" s="32"/>
      <c r="D71" s="33" t="s">
        <v>114</v>
      </c>
      <c r="E71" s="33"/>
      <c r="F71" s="30">
        <v>2223.16</v>
      </c>
      <c r="G71" s="31"/>
    </row>
    <row r="72" spans="1:7" ht="63.75" customHeight="1">
      <c r="A72" s="16">
        <v>6</v>
      </c>
      <c r="B72" s="32" t="s">
        <v>116</v>
      </c>
      <c r="C72" s="32"/>
      <c r="D72" s="40" t="s">
        <v>114</v>
      </c>
      <c r="E72" s="41"/>
      <c r="F72" s="30">
        <v>2881.58</v>
      </c>
      <c r="G72" s="31"/>
    </row>
    <row r="73" spans="1:7" ht="34.5" customHeight="1">
      <c r="A73" s="16">
        <v>7</v>
      </c>
      <c r="B73" s="32" t="s">
        <v>117</v>
      </c>
      <c r="C73" s="32"/>
      <c r="D73" s="33" t="s">
        <v>114</v>
      </c>
      <c r="E73" s="33"/>
      <c r="F73" s="30">
        <v>872.06</v>
      </c>
      <c r="G73" s="31"/>
    </row>
    <row r="74" spans="1:7" ht="73.5" customHeight="1">
      <c r="A74" s="17">
        <v>8</v>
      </c>
      <c r="B74" s="32" t="s">
        <v>127</v>
      </c>
      <c r="C74" s="32"/>
      <c r="D74" s="33" t="s">
        <v>114</v>
      </c>
      <c r="E74" s="33"/>
      <c r="F74" s="30">
        <v>664.57</v>
      </c>
      <c r="G74" s="31"/>
    </row>
    <row r="75" spans="1:7">
      <c r="A75" s="17">
        <v>9</v>
      </c>
      <c r="B75" s="32" t="s">
        <v>118</v>
      </c>
      <c r="C75" s="32"/>
      <c r="D75" s="33" t="s">
        <v>119</v>
      </c>
      <c r="E75" s="33"/>
      <c r="F75" s="30">
        <v>2488</v>
      </c>
      <c r="G75" s="31"/>
    </row>
    <row r="76" spans="1:7" ht="50.25" customHeight="1">
      <c r="A76" s="17">
        <v>10</v>
      </c>
      <c r="B76" s="32" t="s">
        <v>120</v>
      </c>
      <c r="C76" s="32"/>
      <c r="D76" s="33" t="s">
        <v>119</v>
      </c>
      <c r="E76" s="33"/>
      <c r="F76" s="30">
        <v>882.74</v>
      </c>
      <c r="G76" s="31"/>
    </row>
    <row r="77" spans="1:7" ht="33" customHeight="1">
      <c r="A77" s="17">
        <v>11</v>
      </c>
      <c r="B77" s="32" t="s">
        <v>121</v>
      </c>
      <c r="C77" s="32"/>
      <c r="D77" s="33" t="s">
        <v>119</v>
      </c>
      <c r="E77" s="33"/>
      <c r="F77" s="30">
        <v>882.74</v>
      </c>
      <c r="G77" s="31"/>
    </row>
    <row r="78" spans="1:7" ht="39" customHeight="1">
      <c r="A78" s="17">
        <v>12</v>
      </c>
      <c r="B78" s="32" t="s">
        <v>122</v>
      </c>
      <c r="C78" s="32"/>
      <c r="D78" s="33" t="s">
        <v>119</v>
      </c>
      <c r="E78" s="33"/>
      <c r="F78" s="30">
        <v>603.54999999999995</v>
      </c>
      <c r="G78" s="31"/>
    </row>
    <row r="79" spans="1:7" ht="31.5" customHeight="1">
      <c r="A79" s="17">
        <v>13</v>
      </c>
      <c r="B79" s="32" t="s">
        <v>123</v>
      </c>
      <c r="C79" s="32"/>
      <c r="D79" s="33" t="s">
        <v>124</v>
      </c>
      <c r="E79" s="33"/>
      <c r="F79" s="30">
        <v>6431</v>
      </c>
      <c r="G79" s="31"/>
    </row>
    <row r="80" spans="1:7" ht="34.5" customHeight="1">
      <c r="A80" s="17">
        <v>14</v>
      </c>
      <c r="B80" s="32" t="s">
        <v>125</v>
      </c>
      <c r="C80" s="32"/>
      <c r="D80" s="33" t="s">
        <v>124</v>
      </c>
      <c r="E80" s="33"/>
      <c r="F80" s="30">
        <v>1040.6500000000001</v>
      </c>
      <c r="G80" s="31"/>
    </row>
    <row r="81" spans="1:7" ht="33.75" customHeight="1">
      <c r="A81" s="17">
        <v>15</v>
      </c>
      <c r="B81" s="32" t="s">
        <v>126</v>
      </c>
      <c r="C81" s="32"/>
      <c r="D81" s="33" t="s">
        <v>124</v>
      </c>
      <c r="E81" s="33"/>
      <c r="F81" s="30">
        <v>1630.6</v>
      </c>
      <c r="G81" s="31"/>
    </row>
    <row r="82" spans="1:7">
      <c r="A82" s="17">
        <v>16</v>
      </c>
      <c r="B82" s="32" t="s">
        <v>128</v>
      </c>
      <c r="C82" s="32"/>
      <c r="D82" s="33" t="s">
        <v>129</v>
      </c>
      <c r="E82" s="33"/>
      <c r="F82" s="30">
        <v>2012.27</v>
      </c>
      <c r="G82" s="31"/>
    </row>
    <row r="83" spans="1:7" ht="49.5" customHeight="1">
      <c r="A83" s="17">
        <v>17</v>
      </c>
      <c r="B83" s="32" t="s">
        <v>130</v>
      </c>
      <c r="C83" s="32"/>
      <c r="D83" s="33" t="s">
        <v>129</v>
      </c>
      <c r="E83" s="33"/>
      <c r="F83" s="30">
        <v>1509.21</v>
      </c>
      <c r="G83" s="31"/>
    </row>
    <row r="84" spans="1:7" ht="35.25" customHeight="1">
      <c r="A84" s="17">
        <v>18</v>
      </c>
      <c r="B84" s="32" t="s">
        <v>131</v>
      </c>
      <c r="C84" s="32"/>
      <c r="D84" s="33" t="s">
        <v>129</v>
      </c>
      <c r="E84" s="33"/>
      <c r="F84" s="30">
        <v>722.89</v>
      </c>
      <c r="G84" s="31"/>
    </row>
    <row r="85" spans="1:7" ht="33" customHeight="1">
      <c r="A85" s="17">
        <v>19</v>
      </c>
      <c r="B85" s="32" t="s">
        <v>131</v>
      </c>
      <c r="C85" s="32"/>
      <c r="D85" s="33" t="s">
        <v>129</v>
      </c>
      <c r="E85" s="33"/>
      <c r="F85" s="30">
        <v>722.89</v>
      </c>
      <c r="G85" s="31"/>
    </row>
    <row r="86" spans="1:7" ht="36" customHeight="1">
      <c r="A86" s="17">
        <v>20</v>
      </c>
      <c r="B86" s="32" t="s">
        <v>132</v>
      </c>
      <c r="C86" s="32"/>
      <c r="D86" s="33" t="s">
        <v>129</v>
      </c>
      <c r="E86" s="33"/>
      <c r="F86" s="30">
        <v>3049.88</v>
      </c>
      <c r="G86" s="31"/>
    </row>
    <row r="87" spans="1:7" ht="30" customHeight="1">
      <c r="A87" s="17">
        <v>21</v>
      </c>
      <c r="B87" s="32" t="s">
        <v>133</v>
      </c>
      <c r="C87" s="32"/>
      <c r="D87" s="33" t="s">
        <v>134</v>
      </c>
      <c r="E87" s="33"/>
      <c r="F87" s="30">
        <v>1000.67</v>
      </c>
      <c r="G87" s="31"/>
    </row>
    <row r="88" spans="1:7" ht="45" customHeight="1">
      <c r="A88" s="17">
        <v>22</v>
      </c>
      <c r="B88" s="32" t="s">
        <v>135</v>
      </c>
      <c r="C88" s="32"/>
      <c r="D88" s="33" t="s">
        <v>134</v>
      </c>
      <c r="E88" s="33"/>
      <c r="F88" s="30">
        <v>1541.71</v>
      </c>
      <c r="G88" s="31"/>
    </row>
    <row r="89" spans="1:7" ht="32.25" customHeight="1">
      <c r="A89" s="17">
        <v>23</v>
      </c>
      <c r="B89" s="32" t="s">
        <v>136</v>
      </c>
      <c r="C89" s="32"/>
      <c r="D89" s="33" t="s">
        <v>137</v>
      </c>
      <c r="E89" s="33"/>
      <c r="F89" s="30">
        <v>1063</v>
      </c>
      <c r="G89" s="31"/>
    </row>
    <row r="90" spans="1:7" ht="33" customHeight="1">
      <c r="A90" s="17">
        <v>24</v>
      </c>
      <c r="B90" s="32" t="s">
        <v>138</v>
      </c>
      <c r="C90" s="32"/>
      <c r="D90" s="33" t="s">
        <v>137</v>
      </c>
      <c r="E90" s="33"/>
      <c r="F90" s="30">
        <v>2170.84</v>
      </c>
      <c r="G90" s="31"/>
    </row>
    <row r="91" spans="1:7" ht="33.75" customHeight="1">
      <c r="A91" s="17">
        <v>25</v>
      </c>
      <c r="B91" s="32" t="s">
        <v>139</v>
      </c>
      <c r="C91" s="32"/>
      <c r="D91" s="33" t="s">
        <v>137</v>
      </c>
      <c r="E91" s="33"/>
      <c r="F91" s="30">
        <v>1640.65</v>
      </c>
      <c r="G91" s="31"/>
    </row>
    <row r="92" spans="1:7" ht="30.75" customHeight="1">
      <c r="A92" s="17">
        <v>26</v>
      </c>
      <c r="B92" s="32" t="s">
        <v>140</v>
      </c>
      <c r="C92" s="32"/>
      <c r="D92" s="33" t="s">
        <v>137</v>
      </c>
      <c r="E92" s="33"/>
      <c r="F92" s="30">
        <v>1135.78</v>
      </c>
      <c r="G92" s="31"/>
    </row>
    <row r="93" spans="1:7" ht="30.75" customHeight="1">
      <c r="A93" s="17">
        <v>27</v>
      </c>
      <c r="B93" s="32" t="s">
        <v>141</v>
      </c>
      <c r="C93" s="32"/>
      <c r="D93" s="33" t="s">
        <v>142</v>
      </c>
      <c r="E93" s="33"/>
      <c r="F93" s="30">
        <v>837</v>
      </c>
      <c r="G93" s="31"/>
    </row>
    <row r="94" spans="1:7" ht="30.75" customHeight="1">
      <c r="A94" s="17">
        <v>28</v>
      </c>
      <c r="B94" s="32" t="s">
        <v>143</v>
      </c>
      <c r="C94" s="32"/>
      <c r="D94" s="33" t="s">
        <v>142</v>
      </c>
      <c r="E94" s="33"/>
      <c r="F94" s="30">
        <v>307.94</v>
      </c>
      <c r="G94" s="31"/>
    </row>
    <row r="95" spans="1:7" ht="30.75" customHeight="1">
      <c r="A95" s="17">
        <v>29</v>
      </c>
      <c r="B95" s="32" t="s">
        <v>144</v>
      </c>
      <c r="C95" s="32"/>
      <c r="D95" s="33" t="s">
        <v>142</v>
      </c>
      <c r="E95" s="33"/>
      <c r="F95" s="30">
        <v>1694.41</v>
      </c>
      <c r="G95" s="31"/>
    </row>
    <row r="96" spans="1:7" ht="30.75" customHeight="1">
      <c r="A96" s="18">
        <v>30</v>
      </c>
      <c r="B96" s="32" t="s">
        <v>145</v>
      </c>
      <c r="C96" s="32"/>
      <c r="D96" s="33" t="s">
        <v>142</v>
      </c>
      <c r="E96" s="33"/>
      <c r="F96" s="30">
        <v>1215.02</v>
      </c>
      <c r="G96" s="31"/>
    </row>
    <row r="97" spans="1:7" ht="30.75" customHeight="1">
      <c r="A97" s="18">
        <v>31</v>
      </c>
      <c r="B97" s="32" t="s">
        <v>146</v>
      </c>
      <c r="C97" s="32"/>
      <c r="D97" s="33" t="s">
        <v>142</v>
      </c>
      <c r="E97" s="33"/>
      <c r="F97" s="30">
        <v>1215.02</v>
      </c>
      <c r="G97" s="31"/>
    </row>
    <row r="98" spans="1:7" ht="30.75" customHeight="1">
      <c r="A98" s="19">
        <v>32</v>
      </c>
      <c r="B98" s="32" t="s">
        <v>147</v>
      </c>
      <c r="C98" s="32"/>
      <c r="D98" s="33" t="s">
        <v>148</v>
      </c>
      <c r="E98" s="33"/>
      <c r="F98" s="30">
        <v>961</v>
      </c>
      <c r="G98" s="31"/>
    </row>
    <row r="99" spans="1:7" ht="47.25" customHeight="1">
      <c r="A99" s="20">
        <v>33</v>
      </c>
      <c r="B99" s="32" t="s">
        <v>149</v>
      </c>
      <c r="C99" s="32"/>
      <c r="D99" s="33" t="s">
        <v>148</v>
      </c>
      <c r="E99" s="33"/>
      <c r="F99" s="30">
        <v>213.09</v>
      </c>
      <c r="G99" s="31"/>
    </row>
    <row r="100" spans="1:7" ht="30.75" customHeight="1">
      <c r="A100" s="20">
        <v>34</v>
      </c>
      <c r="B100" s="32" t="s">
        <v>150</v>
      </c>
      <c r="C100" s="32"/>
      <c r="D100" s="33" t="s">
        <v>148</v>
      </c>
      <c r="E100" s="33"/>
      <c r="F100" s="30">
        <v>857.47</v>
      </c>
      <c r="G100" s="31"/>
    </row>
    <row r="101" spans="1:7" ht="53.25" customHeight="1">
      <c r="A101" s="20">
        <v>35</v>
      </c>
      <c r="B101" s="32" t="s">
        <v>151</v>
      </c>
      <c r="C101" s="32"/>
      <c r="D101" s="33" t="s">
        <v>148</v>
      </c>
      <c r="E101" s="33"/>
      <c r="F101" s="30">
        <v>213.09</v>
      </c>
      <c r="G101" s="31"/>
    </row>
    <row r="102" spans="1:7" ht="35.25" customHeight="1">
      <c r="A102" s="21">
        <v>36</v>
      </c>
      <c r="B102" s="32" t="s">
        <v>152</v>
      </c>
      <c r="C102" s="32"/>
      <c r="D102" s="33" t="s">
        <v>148</v>
      </c>
      <c r="E102" s="33"/>
      <c r="F102" s="30">
        <v>1278.6300000000001</v>
      </c>
      <c r="G102" s="31"/>
    </row>
    <row r="103" spans="1:7" ht="52.5" customHeight="1">
      <c r="A103" s="22">
        <v>37</v>
      </c>
      <c r="B103" s="32" t="s">
        <v>153</v>
      </c>
      <c r="C103" s="32"/>
      <c r="D103" s="33" t="s">
        <v>148</v>
      </c>
      <c r="E103" s="33"/>
      <c r="F103" s="30">
        <v>1095.27</v>
      </c>
      <c r="G103" s="31"/>
    </row>
    <row r="104" spans="1:7" ht="36.75" customHeight="1">
      <c r="A104" s="23">
        <v>38</v>
      </c>
      <c r="B104" s="32" t="s">
        <v>154</v>
      </c>
      <c r="C104" s="32"/>
      <c r="D104" s="33" t="s">
        <v>148</v>
      </c>
      <c r="E104" s="33"/>
      <c r="F104" s="30">
        <v>499.67</v>
      </c>
      <c r="G104" s="31"/>
    </row>
    <row r="105" spans="1:7" ht="34.5" customHeight="1">
      <c r="A105" s="23">
        <v>39</v>
      </c>
      <c r="B105" s="32" t="s">
        <v>155</v>
      </c>
      <c r="C105" s="32"/>
      <c r="D105" s="33" t="s">
        <v>148</v>
      </c>
      <c r="E105" s="33"/>
      <c r="F105" s="30">
        <v>1550.78</v>
      </c>
      <c r="G105" s="31"/>
    </row>
    <row r="106" spans="1:7" ht="48" customHeight="1">
      <c r="A106" s="24">
        <v>40</v>
      </c>
      <c r="B106" s="32" t="s">
        <v>156</v>
      </c>
      <c r="C106" s="32"/>
      <c r="D106" s="33" t="s">
        <v>148</v>
      </c>
      <c r="E106" s="33"/>
      <c r="F106" s="30">
        <v>499.67</v>
      </c>
      <c r="G106" s="31"/>
    </row>
    <row r="107" spans="1:7" ht="34.5" customHeight="1">
      <c r="A107" s="24">
        <v>41</v>
      </c>
      <c r="B107" s="32" t="s">
        <v>157</v>
      </c>
      <c r="C107" s="32"/>
      <c r="D107" s="33" t="s">
        <v>148</v>
      </c>
      <c r="E107" s="33"/>
      <c r="F107" s="30">
        <v>1550.78</v>
      </c>
      <c r="G107" s="31"/>
    </row>
    <row r="108" spans="1:7" ht="34.5" customHeight="1">
      <c r="A108" s="24">
        <v>42</v>
      </c>
      <c r="B108" s="32" t="s">
        <v>158</v>
      </c>
      <c r="C108" s="32"/>
      <c r="D108" s="33" t="s">
        <v>159</v>
      </c>
      <c r="E108" s="33"/>
      <c r="F108" s="30">
        <v>499.67</v>
      </c>
      <c r="G108" s="31"/>
    </row>
    <row r="109" spans="1:7" ht="35.25" customHeight="1">
      <c r="A109" s="23">
        <v>40</v>
      </c>
      <c r="B109" s="32" t="s">
        <v>160</v>
      </c>
      <c r="C109" s="32"/>
      <c r="D109" s="33" t="s">
        <v>159</v>
      </c>
      <c r="E109" s="33"/>
      <c r="F109" s="30">
        <v>499.67</v>
      </c>
      <c r="G109" s="31"/>
    </row>
    <row r="110" spans="1:7" ht="35.25" customHeight="1">
      <c r="A110" s="25">
        <v>41</v>
      </c>
      <c r="B110" s="32" t="s">
        <v>161</v>
      </c>
      <c r="C110" s="32"/>
      <c r="D110" s="33" t="s">
        <v>162</v>
      </c>
      <c r="E110" s="33"/>
      <c r="F110" s="30">
        <v>892.13</v>
      </c>
      <c r="G110" s="31"/>
    </row>
    <row r="111" spans="1:7" ht="52.5" customHeight="1">
      <c r="A111" s="26">
        <v>42</v>
      </c>
      <c r="B111" s="32" t="s">
        <v>163</v>
      </c>
      <c r="C111" s="32"/>
      <c r="D111" s="33" t="s">
        <v>162</v>
      </c>
      <c r="E111" s="33"/>
      <c r="F111" s="30">
        <v>1314.49</v>
      </c>
      <c r="G111" s="31"/>
    </row>
    <row r="112" spans="1:7" ht="47.25" customHeight="1">
      <c r="A112" s="9"/>
      <c r="B112" s="46" t="s">
        <v>65</v>
      </c>
      <c r="C112" s="47"/>
      <c r="D112" s="35"/>
      <c r="E112" s="36"/>
      <c r="F112" s="42">
        <f>SUM(F67:G111)</f>
        <v>64021.879999999968</v>
      </c>
      <c r="G112" s="36"/>
    </row>
    <row r="114" spans="1:7">
      <c r="A114" s="1" t="s">
        <v>24</v>
      </c>
      <c r="D114" s="7">
        <f>3.94*H4*C6</f>
        <v>345692.44800000003</v>
      </c>
      <c r="E114" s="1" t="s">
        <v>25</v>
      </c>
    </row>
    <row r="115" spans="1:7">
      <c r="A115" s="1" t="s">
        <v>26</v>
      </c>
      <c r="D115" s="7">
        <f>674464.77*5.3%+(H4-7)*D7*1.25</f>
        <v>81444.13281000001</v>
      </c>
      <c r="E115" s="1" t="s">
        <v>25</v>
      </c>
    </row>
    <row r="117" spans="1:7">
      <c r="A117" s="1" t="s">
        <v>38</v>
      </c>
    </row>
    <row r="118" spans="1:7">
      <c r="A118" s="1" t="s">
        <v>104</v>
      </c>
    </row>
    <row r="119" spans="1:7">
      <c r="B119" s="1" t="s">
        <v>37</v>
      </c>
      <c r="F119" s="7">
        <v>1195296.92</v>
      </c>
      <c r="G119" s="1" t="s">
        <v>25</v>
      </c>
    </row>
    <row r="121" spans="1:7">
      <c r="A121" s="1" t="s">
        <v>105</v>
      </c>
    </row>
    <row r="122" spans="1:7">
      <c r="B122" s="1" t="s">
        <v>36</v>
      </c>
      <c r="F122" s="7">
        <f>F62+F112+D114</f>
        <v>829107.70400000003</v>
      </c>
      <c r="G122" s="1" t="s">
        <v>25</v>
      </c>
    </row>
    <row r="123" spans="1:7">
      <c r="F123" s="7"/>
    </row>
    <row r="124" spans="1:7">
      <c r="A124" s="1" t="s">
        <v>170</v>
      </c>
      <c r="F124" s="7"/>
    </row>
    <row r="125" spans="1:7">
      <c r="B125" s="1" t="s">
        <v>171</v>
      </c>
      <c r="F125" s="7">
        <f>47790.77+49509.78</f>
        <v>97300.549999999988</v>
      </c>
      <c r="G125" s="1" t="s">
        <v>25</v>
      </c>
    </row>
    <row r="126" spans="1:7" ht="30" customHeight="1">
      <c r="A126" s="1" t="s">
        <v>27</v>
      </c>
    </row>
    <row r="127" spans="1:7" ht="32.25" customHeight="1"/>
    <row r="128" spans="1:7" ht="28.5" customHeight="1">
      <c r="A128" s="8" t="s">
        <v>28</v>
      </c>
      <c r="B128" s="43" t="s">
        <v>29</v>
      </c>
      <c r="C128" s="43"/>
      <c r="D128" s="8" t="s">
        <v>30</v>
      </c>
      <c r="E128" s="43" t="s">
        <v>31</v>
      </c>
      <c r="F128" s="43"/>
      <c r="G128" s="8" t="s">
        <v>32</v>
      </c>
    </row>
    <row r="129" spans="1:7" ht="33.75" customHeight="1">
      <c r="A129" s="44" t="s">
        <v>33</v>
      </c>
      <c r="B129" s="45" t="s">
        <v>51</v>
      </c>
      <c r="C129" s="45"/>
      <c r="D129" s="10">
        <v>15</v>
      </c>
      <c r="E129" s="45" t="s">
        <v>53</v>
      </c>
      <c r="F129" s="45"/>
      <c r="G129" s="27">
        <v>15</v>
      </c>
    </row>
    <row r="130" spans="1:7" ht="43.5" customHeight="1">
      <c r="A130" s="44"/>
      <c r="B130" s="45" t="s">
        <v>39</v>
      </c>
      <c r="C130" s="45"/>
      <c r="D130" s="10">
        <v>10</v>
      </c>
      <c r="E130" s="45" t="s">
        <v>53</v>
      </c>
      <c r="F130" s="45"/>
      <c r="G130" s="27">
        <v>10</v>
      </c>
    </row>
    <row r="131" spans="1:7" ht="69" customHeight="1">
      <c r="A131" s="44"/>
      <c r="B131" s="45" t="s">
        <v>40</v>
      </c>
      <c r="C131" s="45"/>
      <c r="D131" s="10"/>
      <c r="E131" s="45" t="s">
        <v>53</v>
      </c>
      <c r="F131" s="45"/>
      <c r="G131" s="27"/>
    </row>
    <row r="132" spans="1:7" ht="37.5" customHeight="1">
      <c r="A132" s="10" t="s">
        <v>41</v>
      </c>
      <c r="B132" s="45" t="s">
        <v>42</v>
      </c>
      <c r="C132" s="45"/>
      <c r="D132" s="10"/>
      <c r="E132" s="45" t="s">
        <v>54</v>
      </c>
      <c r="F132" s="45"/>
      <c r="G132" s="27"/>
    </row>
    <row r="133" spans="1:7" ht="60" customHeight="1">
      <c r="A133" s="44" t="s">
        <v>43</v>
      </c>
      <c r="B133" s="45" t="s">
        <v>52</v>
      </c>
      <c r="C133" s="45"/>
      <c r="D133" s="10">
        <v>2</v>
      </c>
      <c r="E133" s="45" t="s">
        <v>55</v>
      </c>
      <c r="F133" s="45"/>
      <c r="G133" s="27">
        <v>2</v>
      </c>
    </row>
    <row r="134" spans="1:7" ht="33" customHeight="1">
      <c r="A134" s="44"/>
      <c r="B134" s="45" t="s">
        <v>44</v>
      </c>
      <c r="C134" s="45"/>
      <c r="D134" s="10"/>
      <c r="E134" s="45" t="s">
        <v>56</v>
      </c>
      <c r="F134" s="45"/>
      <c r="G134" s="27"/>
    </row>
    <row r="135" spans="1:7" ht="42.75" customHeight="1">
      <c r="A135" s="44"/>
      <c r="B135" s="45" t="s">
        <v>48</v>
      </c>
      <c r="C135" s="45"/>
      <c r="D135" s="10">
        <v>30</v>
      </c>
      <c r="E135" s="45" t="s">
        <v>57</v>
      </c>
      <c r="F135" s="45"/>
      <c r="G135" s="27">
        <v>30</v>
      </c>
    </row>
    <row r="136" spans="1:7" ht="36" customHeight="1">
      <c r="A136" s="44"/>
      <c r="B136" s="45" t="s">
        <v>49</v>
      </c>
      <c r="C136" s="45"/>
      <c r="D136" s="10"/>
      <c r="E136" s="45" t="s">
        <v>58</v>
      </c>
      <c r="F136" s="45"/>
      <c r="G136" s="27"/>
    </row>
    <row r="137" spans="1:7">
      <c r="A137" s="44"/>
      <c r="B137" s="45" t="s">
        <v>50</v>
      </c>
      <c r="C137" s="45"/>
      <c r="D137" s="10">
        <v>2</v>
      </c>
      <c r="E137" s="45" t="s">
        <v>59</v>
      </c>
      <c r="F137" s="45"/>
      <c r="G137" s="27">
        <v>2</v>
      </c>
    </row>
    <row r="138" spans="1:7">
      <c r="A138" s="44"/>
      <c r="B138" s="45" t="s">
        <v>45</v>
      </c>
      <c r="C138" s="45"/>
      <c r="D138" s="10"/>
      <c r="E138" s="45" t="s">
        <v>60</v>
      </c>
      <c r="F138" s="45"/>
      <c r="G138" s="27"/>
    </row>
    <row r="139" spans="1:7" ht="30.75" customHeight="1">
      <c r="A139" s="44"/>
      <c r="B139" s="45" t="s">
        <v>46</v>
      </c>
      <c r="C139" s="45"/>
      <c r="D139" s="10">
        <v>11</v>
      </c>
      <c r="E139" s="45" t="s">
        <v>55</v>
      </c>
      <c r="F139" s="45"/>
      <c r="G139" s="27">
        <v>11</v>
      </c>
    </row>
    <row r="140" spans="1:7">
      <c r="A140" s="44"/>
      <c r="B140" s="45" t="s">
        <v>47</v>
      </c>
      <c r="C140" s="45"/>
      <c r="D140" s="10">
        <v>6</v>
      </c>
      <c r="E140" s="45"/>
      <c r="F140" s="45"/>
      <c r="G140" s="27">
        <v>6</v>
      </c>
    </row>
    <row r="143" spans="1:7">
      <c r="A143" s="1" t="s">
        <v>172</v>
      </c>
      <c r="F143" s="1" t="s">
        <v>61</v>
      </c>
    </row>
    <row r="145" spans="1:6">
      <c r="A145" s="1" t="s">
        <v>64</v>
      </c>
      <c r="F145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231">
    <mergeCell ref="B111:C111"/>
    <mergeCell ref="D111:E111"/>
    <mergeCell ref="F111:G111"/>
    <mergeCell ref="F100:G100"/>
    <mergeCell ref="B101:C101"/>
    <mergeCell ref="D101:E101"/>
    <mergeCell ref="F101:G101"/>
    <mergeCell ref="B106:C106"/>
    <mergeCell ref="D106:E106"/>
    <mergeCell ref="F106:G106"/>
    <mergeCell ref="B107:C107"/>
    <mergeCell ref="D107:E107"/>
    <mergeCell ref="F107:G107"/>
    <mergeCell ref="B103:C103"/>
    <mergeCell ref="D103:E103"/>
    <mergeCell ref="F103:G103"/>
    <mergeCell ref="B104:C104"/>
    <mergeCell ref="D104:E104"/>
    <mergeCell ref="F104:G104"/>
    <mergeCell ref="B105:C105"/>
    <mergeCell ref="D105:E105"/>
    <mergeCell ref="F105:G105"/>
    <mergeCell ref="B110:C110"/>
    <mergeCell ref="D110:E110"/>
    <mergeCell ref="D87:E87"/>
    <mergeCell ref="F82:G82"/>
    <mergeCell ref="F83:G83"/>
    <mergeCell ref="F84:G84"/>
    <mergeCell ref="F85:G85"/>
    <mergeCell ref="F86:G86"/>
    <mergeCell ref="F87:G87"/>
    <mergeCell ref="B102:C102"/>
    <mergeCell ref="D102:E102"/>
    <mergeCell ref="F102:G102"/>
    <mergeCell ref="B98:C98"/>
    <mergeCell ref="D98:E98"/>
    <mergeCell ref="F98:G98"/>
    <mergeCell ref="B96:C96"/>
    <mergeCell ref="D96:E96"/>
    <mergeCell ref="F96:G96"/>
    <mergeCell ref="B97:C97"/>
    <mergeCell ref="D97:E97"/>
    <mergeCell ref="F97:G97"/>
    <mergeCell ref="B99:C99"/>
    <mergeCell ref="D99:E99"/>
    <mergeCell ref="F99:G99"/>
    <mergeCell ref="B100:C100"/>
    <mergeCell ref="D100:E100"/>
    <mergeCell ref="A45:A46"/>
    <mergeCell ref="F45:F46"/>
    <mergeCell ref="G45:G46"/>
    <mergeCell ref="A47:A48"/>
    <mergeCell ref="F47:F48"/>
    <mergeCell ref="G47:G48"/>
    <mergeCell ref="A49:A50"/>
    <mergeCell ref="F49:F50"/>
    <mergeCell ref="G49:G50"/>
    <mergeCell ref="A39:A40"/>
    <mergeCell ref="F39:F40"/>
    <mergeCell ref="G39:G40"/>
    <mergeCell ref="A41:A42"/>
    <mergeCell ref="F41:F42"/>
    <mergeCell ref="G41:G42"/>
    <mergeCell ref="A43:A44"/>
    <mergeCell ref="F43:F44"/>
    <mergeCell ref="G43:G44"/>
    <mergeCell ref="A25:B25"/>
    <mergeCell ref="C25:D25"/>
    <mergeCell ref="E25:F25"/>
    <mergeCell ref="C26:D26"/>
    <mergeCell ref="E26:F26"/>
    <mergeCell ref="C27:D27"/>
    <mergeCell ref="E27:F27"/>
    <mergeCell ref="C28:D28"/>
    <mergeCell ref="E28:F28"/>
    <mergeCell ref="A18:D18"/>
    <mergeCell ref="E18:F18"/>
    <mergeCell ref="A19:D19"/>
    <mergeCell ref="E19:F19"/>
    <mergeCell ref="A20:D20"/>
    <mergeCell ref="E20:F20"/>
    <mergeCell ref="A21:D21"/>
    <mergeCell ref="E21:F21"/>
    <mergeCell ref="A22:D22"/>
    <mergeCell ref="E22:F22"/>
    <mergeCell ref="B132:C132"/>
    <mergeCell ref="E132:F132"/>
    <mergeCell ref="A133:A140"/>
    <mergeCell ref="B133:C133"/>
    <mergeCell ref="E133:F133"/>
    <mergeCell ref="B134:C134"/>
    <mergeCell ref="E134:F134"/>
    <mergeCell ref="B135:C135"/>
    <mergeCell ref="E135:F135"/>
    <mergeCell ref="B139:C139"/>
    <mergeCell ref="E139:F139"/>
    <mergeCell ref="B140:C140"/>
    <mergeCell ref="E140:F140"/>
    <mergeCell ref="B136:C136"/>
    <mergeCell ref="E136:F136"/>
    <mergeCell ref="B137:C137"/>
    <mergeCell ref="E137:F137"/>
    <mergeCell ref="B138:C138"/>
    <mergeCell ref="E138:F138"/>
    <mergeCell ref="F112:G112"/>
    <mergeCell ref="B128:C128"/>
    <mergeCell ref="E128:F128"/>
    <mergeCell ref="A129:A131"/>
    <mergeCell ref="B129:C129"/>
    <mergeCell ref="E129:F129"/>
    <mergeCell ref="B130:C130"/>
    <mergeCell ref="E130:F130"/>
    <mergeCell ref="B131:C131"/>
    <mergeCell ref="E131:F131"/>
    <mergeCell ref="B112:C112"/>
    <mergeCell ref="D112:E112"/>
    <mergeCell ref="B95:C95"/>
    <mergeCell ref="B83:C83"/>
    <mergeCell ref="B84:C84"/>
    <mergeCell ref="B85:C85"/>
    <mergeCell ref="B86:C86"/>
    <mergeCell ref="B87:C87"/>
    <mergeCell ref="B77:C77"/>
    <mergeCell ref="B78:C78"/>
    <mergeCell ref="B79:C79"/>
    <mergeCell ref="B80:C80"/>
    <mergeCell ref="B81:C81"/>
    <mergeCell ref="B82:C82"/>
    <mergeCell ref="B88:C88"/>
    <mergeCell ref="B89:C89"/>
    <mergeCell ref="B90:C90"/>
    <mergeCell ref="B91:C91"/>
    <mergeCell ref="B92:C92"/>
    <mergeCell ref="B93:C93"/>
    <mergeCell ref="B94:C94"/>
    <mergeCell ref="D67:E67"/>
    <mergeCell ref="D68:E68"/>
    <mergeCell ref="D69:E69"/>
    <mergeCell ref="D95:E95"/>
    <mergeCell ref="F95:G95"/>
    <mergeCell ref="F88:G88"/>
    <mergeCell ref="F89:G89"/>
    <mergeCell ref="D88:E88"/>
    <mergeCell ref="D89:E89"/>
    <mergeCell ref="D90:E90"/>
    <mergeCell ref="D91:E91"/>
    <mergeCell ref="D92:E92"/>
    <mergeCell ref="F90:G90"/>
    <mergeCell ref="F91:G91"/>
    <mergeCell ref="F92:G92"/>
    <mergeCell ref="D93:E93"/>
    <mergeCell ref="F93:G93"/>
    <mergeCell ref="D94:E94"/>
    <mergeCell ref="F94:G94"/>
    <mergeCell ref="D82:E82"/>
    <mergeCell ref="D83:E83"/>
    <mergeCell ref="D84:E84"/>
    <mergeCell ref="D85:E85"/>
    <mergeCell ref="D86:E86"/>
    <mergeCell ref="B62:C62"/>
    <mergeCell ref="D62:E62"/>
    <mergeCell ref="F62:G62"/>
    <mergeCell ref="F68:G68"/>
    <mergeCell ref="F69:G69"/>
    <mergeCell ref="F67:G67"/>
    <mergeCell ref="B74:C74"/>
    <mergeCell ref="D58:E58"/>
    <mergeCell ref="F58:G58"/>
    <mergeCell ref="B60:C60"/>
    <mergeCell ref="D60:E60"/>
    <mergeCell ref="F60:G60"/>
    <mergeCell ref="B61:C61"/>
    <mergeCell ref="D61:E61"/>
    <mergeCell ref="F61:G61"/>
    <mergeCell ref="B66:C66"/>
    <mergeCell ref="D66:E66"/>
    <mergeCell ref="F66:G66"/>
    <mergeCell ref="B67:C67"/>
    <mergeCell ref="B68:C68"/>
    <mergeCell ref="B69:C69"/>
    <mergeCell ref="D70:E70"/>
    <mergeCell ref="D71:E71"/>
    <mergeCell ref="D72:E72"/>
    <mergeCell ref="B58:C58"/>
    <mergeCell ref="F77:G77"/>
    <mergeCell ref="F78:G78"/>
    <mergeCell ref="F79:G79"/>
    <mergeCell ref="D77:E77"/>
    <mergeCell ref="D78:E78"/>
    <mergeCell ref="D79:E79"/>
    <mergeCell ref="B75:C75"/>
    <mergeCell ref="D74:E74"/>
    <mergeCell ref="F74:G74"/>
    <mergeCell ref="B70:C70"/>
    <mergeCell ref="B71:C71"/>
    <mergeCell ref="B72:C72"/>
    <mergeCell ref="B73:C73"/>
    <mergeCell ref="B76:C76"/>
    <mergeCell ref="D73:E73"/>
    <mergeCell ref="D75:E75"/>
    <mergeCell ref="D76:E76"/>
    <mergeCell ref="F70:G70"/>
    <mergeCell ref="F71:G71"/>
    <mergeCell ref="F72:G72"/>
    <mergeCell ref="F73:G73"/>
    <mergeCell ref="F75:G75"/>
    <mergeCell ref="F76:G76"/>
    <mergeCell ref="F110:G110"/>
    <mergeCell ref="B109:C109"/>
    <mergeCell ref="D109:E109"/>
    <mergeCell ref="F109:G109"/>
    <mergeCell ref="B108:C108"/>
    <mergeCell ref="D108:E108"/>
    <mergeCell ref="F108:G108"/>
    <mergeCell ref="A1:G1"/>
    <mergeCell ref="A2:G2"/>
    <mergeCell ref="A3:G3"/>
    <mergeCell ref="A4:G4"/>
    <mergeCell ref="B56:C56"/>
    <mergeCell ref="D56:E56"/>
    <mergeCell ref="F56:G56"/>
    <mergeCell ref="D80:E80"/>
    <mergeCell ref="D81:E81"/>
    <mergeCell ref="F80:G80"/>
    <mergeCell ref="F81:G81"/>
    <mergeCell ref="B59:C59"/>
    <mergeCell ref="D59:E59"/>
    <mergeCell ref="F59:G59"/>
    <mergeCell ref="B57:C57"/>
    <mergeCell ref="D57:E57"/>
    <mergeCell ref="F57:G57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2016-03-10T12:54:58Z</dcterms:modified>
</cp:coreProperties>
</file>